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020" windowHeight="10360" activeTab="3"/>
  </bookViews>
  <sheets>
    <sheet name="Tabelle1" sheetId="1" r:id="rId1"/>
    <sheet name="Tabelle1_2" sheetId="2" r:id="rId2"/>
    <sheet name="Tabelle1_3" sheetId="3" r:id="rId3"/>
    <sheet name="Kühlbedarf " sheetId="4" r:id="rId4"/>
  </sheets>
  <definedNames/>
  <calcPr fullCalcOnLoad="1"/>
</workbook>
</file>

<file path=xl/sharedStrings.xml><?xml version="1.0" encoding="utf-8"?>
<sst xmlns="http://schemas.openxmlformats.org/spreadsheetml/2006/main" count="232" uniqueCount="117">
  <si>
    <t>Gebäudetyp schwer</t>
  </si>
  <si>
    <t>INNERE SENSIBLE KÜHLLAST</t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</si>
  <si>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</si>
  <si>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t>Speicherfaktor s [-]</t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</si>
  <si>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</si>
  <si>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</si>
  <si>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</si>
  <si>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Dreifachverglasung</t>
  </si>
  <si>
    <t>Jalousie außen</t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</si>
  <si>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</si>
  <si>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Sonnenschutzglas</t>
  </si>
  <si>
    <t>Markise außen</t>
  </si>
  <si>
    <t>Innere sensible Kühllast [kW]</t>
  </si>
  <si>
    <t>Einfachverglasung</t>
  </si>
  <si>
    <t>innenliegend</t>
  </si>
  <si>
    <t xml:space="preserve">Anm.: unter Vernachlässigung von Kunstlicht </t>
  </si>
  <si>
    <t>INNERE LATENTE KÜHLLAST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</si>
  <si>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</si>
  <si>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</si>
  <si>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</si>
  <si>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Madrid (36°C/25%r.F.)</t>
  </si>
  <si>
    <t>Innere latente Kühllast [kW]</t>
  </si>
  <si>
    <t>Singapur (33°C/67%r.F.)</t>
  </si>
  <si>
    <t>ÄUSSERE KÜHLLAST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</si>
  <si>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</si>
  <si>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übrige</t>
  </si>
  <si>
    <t>horizontal</t>
  </si>
  <si>
    <t>Raum (24°C/50% r.F.)</t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</si>
  <si>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</si>
  <si>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0"/>
      </rPr>
      <t>[W/m2]</t>
    </r>
  </si>
  <si>
    <t>Durchlaßfaktor b [-]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</si>
  <si>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</si>
  <si>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</si>
  <si>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Anm.: unter Vernachlässigung von Transmission duch Wände und Fenster</t>
  </si>
  <si>
    <t>Arbeiten</t>
  </si>
  <si>
    <t>Wohnen</t>
  </si>
  <si>
    <t>London</t>
  </si>
  <si>
    <t>AUßENLUFTKÜHLUNG UND                                             ENTFEUCHTUNG</t>
  </si>
  <si>
    <t>Moskau</t>
  </si>
  <si>
    <t>Madrid</t>
  </si>
  <si>
    <t>Enthalpie Raum (24°C/50% r.F.) [kJ/kg]</t>
  </si>
  <si>
    <t>Enthalpie Außenluft am Standort [kJ/kg]</t>
  </si>
  <si>
    <t>Kühlung und Entfeuchtung der Außenluft [kW]</t>
  </si>
  <si>
    <t>KÜHLLAST, GESAMT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</si>
  <si>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</si>
  <si>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JAHRESKÜHLBEDARF</t>
  </si>
  <si>
    <t xml:space="preserve">Wohnhaus Singapur </t>
  </si>
  <si>
    <r>
      <t xml:space="preserve">Wärmebedarfsabschätzung </t>
    </r>
    <r>
      <rPr>
        <sz val="10"/>
        <rFont val="Arial"/>
        <family val="0"/>
      </rPr>
      <t>(ohne Warmwasserbereitung)</t>
    </r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</si>
  <si>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</si>
  <si>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</si>
  <si>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</si>
  <si>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19 Stockwerke a 209m2</t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</si>
  <si>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</si>
  <si>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NF*1.4</t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</si>
  <si>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</si>
  <si>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BGF*Höhe d. Geb.</t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</si>
  <si>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</si>
  <si>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(BRI * 0.9)</t>
  </si>
  <si>
    <t>AUSLEGUNGSTEMPERATUREN UND VOLLLASTSTUNDEN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</si>
  <si>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</si>
  <si>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</si>
  <si>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Singapur</t>
  </si>
  <si>
    <t>Volllaststunden [h/a]</t>
  </si>
  <si>
    <t>TRANSMISSIONSLEITWERT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</si>
  <si>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</si>
  <si>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</si>
  <si>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</si>
  <si>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</si>
  <si>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t>Aussenwand</t>
  </si>
  <si>
    <t>Fensterflächen</t>
  </si>
  <si>
    <t>Sonnenschutzverglasung</t>
  </si>
  <si>
    <t xml:space="preserve">Dachfläche </t>
  </si>
  <si>
    <t>Boden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</si>
  <si>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0"/>
      </rPr>
      <t>[W/K]</t>
    </r>
  </si>
  <si>
    <t>LÜFTUNGSLEITWERT</t>
  </si>
  <si>
    <t>Dichte Luft</t>
  </si>
  <si>
    <t>spez. Wärmekapazität Luft</t>
  </si>
  <si>
    <t>Luftwechselzahl n</t>
  </si>
  <si>
    <t>(0.5 als Standard)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</si>
  <si>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</si>
  <si>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t>NORMHEIZLAST</t>
  </si>
  <si>
    <t>total [kW]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</si>
  <si>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</si>
  <si>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</si>
  <si>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t>JAHRESHEIZWÄRMEBEDARF</t>
  </si>
  <si>
    <t>total [kWh/a]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</si>
  <si>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</si>
  <si>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</si>
  <si>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AUSWERTUNG</t>
  </si>
  <si>
    <t>NF/BGF</t>
  </si>
  <si>
    <t>A/V</t>
  </si>
  <si>
    <t>Transmission Fenster/Transmission opak</t>
  </si>
  <si>
    <t>Transmissions-/Lüftungswärmebedarf</t>
  </si>
  <si>
    <t>Bürohaus Singapur (Variante 2)</t>
  </si>
  <si>
    <t>15 Stockwerke a 270m2</t>
  </si>
  <si>
    <t>Auslegung Singapur</t>
  </si>
  <si>
    <t>2 schalige Glasfassade/ Sonnenschutzglas Ug: 1.1 W/m + Atriumüberdeckung</t>
  </si>
  <si>
    <t>Dachfläche - Atrium</t>
  </si>
  <si>
    <t>Bürohaus Singapur (Variante 3)</t>
  </si>
  <si>
    <t>17 Stockwerke a 240m2</t>
  </si>
  <si>
    <t>2 schalige Glasfassade/ Sonnenschutzglas Ug: 1.1 W/m</t>
  </si>
  <si>
    <t>Dachfläche</t>
  </si>
  <si>
    <t>Kühlbedarfabschätzung Wohnhaus Singapur</t>
  </si>
  <si>
    <t xml:space="preserve">Kühlbedarfabschätzung </t>
  </si>
  <si>
    <t>Eingabehilfe (siehe auch Powerpoint-Präsentation)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</si>
  <si>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</si>
  <si>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Fassade mit größtem Glasanteil</t>
  </si>
  <si>
    <t>Übrige Fassaden mit anderer Orientierung</t>
  </si>
  <si>
    <t>Horiz.</t>
  </si>
  <si>
    <t>Anmerkung: Für London, Moskau, Madrid: keine Nordfassade als Fassade mit größtem Glasanteil</t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</si>
  <si>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</si>
  <si>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Speicherfaktor s</t>
  </si>
  <si>
    <t>LUFTWECHSEL UND VOLLLASTSTUNDEN</t>
  </si>
  <si>
    <t>Gebäudetyp leicht</t>
  </si>
  <si>
    <t>0.5 als Standard</t>
  </si>
  <si>
    <t>Gebäudetyp mittel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</si>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</sst>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"/>
  </numFmts>
  <fonts count="1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3" borderId="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3" fontId="0" fillId="3" borderId="4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14" xfId="0" applyFill="1" applyBorder="1" applyAlignment="1">
      <alignment/>
    </xf>
    <xf numFmtId="2" fontId="0" fillId="3" borderId="6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2" fontId="0" fillId="3" borderId="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9" fontId="1" fillId="2" borderId="9" xfId="0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/>
    </xf>
    <xf numFmtId="0" fontId="1" fillId="2" borderId="9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1" xfId="0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Fill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32" xfId="0" applyFont="1" applyFill="1" applyBorder="1" applyAlignment="1">
      <alignment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1" fillId="2" borderId="10" xfId="0" applyFont="1" applyFill="1" applyBorder="1" applyAlignment="1">
      <alignment/>
    </xf>
    <xf numFmtId="0" fontId="0" fillId="2" borderId="3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/>
    </xf>
    <xf numFmtId="2" fontId="0" fillId="3" borderId="37" xfId="0" applyNumberFormat="1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0" fillId="0" borderId="37" xfId="0" applyNumberFormat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40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1" fillId="2" borderId="42" xfId="0" applyFont="1" applyFill="1" applyBorder="1" applyAlignment="1">
      <alignment horizontal="left" wrapText="1"/>
    </xf>
    <xf numFmtId="0" fontId="0" fillId="3" borderId="3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46</xdr:row>
      <xdr:rowOff>9525</xdr:rowOff>
    </xdr:from>
    <xdr:to>
      <xdr:col>2</xdr:col>
      <xdr:colOff>1104900</xdr:colOff>
      <xdr:row>46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t="3265" b="3265"/>
        <a:stretch>
          <a:fillRect/>
        </a:stretch>
      </xdr:blipFill>
      <xdr:spPr>
        <a:xfrm>
          <a:off x="3438525" y="9925050"/>
          <a:ext cx="1724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7924800" y="1247775"/>
          <a:ext cx="3990975" cy="8286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7905750" y="2371725"/>
          <a:ext cx="3324225" cy="752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142875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924800" y="3238500"/>
          <a:ext cx="5133975" cy="1095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142875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7924800" y="461962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32</xdr:row>
      <xdr:rowOff>361950</xdr:rowOff>
    </xdr:to>
    <xdr:sp>
      <xdr:nvSpPr>
        <xdr:cNvPr id="6" name="Rectangle 11"/>
        <xdr:cNvSpPr>
          <a:spLocks/>
        </xdr:cNvSpPr>
      </xdr:nvSpPr>
      <xdr:spPr>
        <a:xfrm>
          <a:off x="7934325" y="593407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28575</xdr:rowOff>
    </xdr:to>
    <xdr:sp>
      <xdr:nvSpPr>
        <xdr:cNvPr id="7" name="Rectangle 12"/>
        <xdr:cNvSpPr>
          <a:spLocks/>
        </xdr:cNvSpPr>
      </xdr:nvSpPr>
      <xdr:spPr>
        <a:xfrm>
          <a:off x="7934325" y="7648575"/>
          <a:ext cx="4552950" cy="16764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915275" y="99060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">
      <selection activeCell="H21" sqref="H21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421875" style="0" customWidth="1"/>
    <col min="28" max="30" width="7.7109375" style="0" customWidth="1"/>
    <col min="31" max="31" width="4.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1" ht="12">
      <c r="B1" t="s">
        <v>46</v>
      </c>
    </row>
    <row r="2" ht="12">
      <c r="B2" s="1" t="s">
        <v>47</v>
      </c>
    </row>
    <row r="4" spans="2:3" ht="25.5" customHeight="1">
      <c r="B4" s="2" t="s">
        <v>48</v>
      </c>
      <c r="C4" s="3"/>
    </row>
    <row r="5" spans="2:3" ht="15.75" customHeight="1">
      <c r="B5" s="4"/>
      <c r="C5" s="5" t="s">
        <v>49</v>
      </c>
    </row>
    <row r="6" spans="2:5" ht="12">
      <c r="B6" s="6" t="s">
        <v>50</v>
      </c>
      <c r="C6" s="7">
        <v>4100</v>
      </c>
      <c r="E6" t="s">
        <v>51</v>
      </c>
    </row>
    <row r="7" spans="2:5" ht="12">
      <c r="B7" s="6" t="s">
        <v>52</v>
      </c>
      <c r="C7" s="7">
        <v>5814</v>
      </c>
      <c r="E7" t="s">
        <v>53</v>
      </c>
    </row>
    <row r="8" spans="2:5" ht="12">
      <c r="B8" s="6" t="s">
        <v>54</v>
      </c>
      <c r="C8" s="7">
        <v>18604</v>
      </c>
      <c r="E8" t="s">
        <v>55</v>
      </c>
    </row>
    <row r="9" spans="2:4" ht="12">
      <c r="B9" s="8" t="s">
        <v>56</v>
      </c>
      <c r="C9" s="9">
        <v>16744</v>
      </c>
      <c r="D9" t="s">
        <v>57</v>
      </c>
    </row>
    <row r="10" spans="2:3" ht="12">
      <c r="B10" s="10"/>
      <c r="C10" s="10"/>
    </row>
    <row r="11" spans="2:3" ht="21" customHeight="1">
      <c r="B11" s="2" t="s">
        <v>58</v>
      </c>
      <c r="C11" s="3"/>
    </row>
    <row r="12" spans="2:3" ht="12">
      <c r="B12" s="11" t="s">
        <v>59</v>
      </c>
      <c r="C12" s="12">
        <v>21</v>
      </c>
    </row>
    <row r="13" spans="2:5" ht="12">
      <c r="B13" s="13" t="s">
        <v>60</v>
      </c>
      <c r="C13" s="14">
        <v>28</v>
      </c>
      <c r="E13" t="s">
        <v>61</v>
      </c>
    </row>
    <row r="14" spans="2:3" ht="12">
      <c r="B14" s="15" t="s">
        <v>62</v>
      </c>
      <c r="C14" s="16">
        <v>1800</v>
      </c>
    </row>
    <row r="15" spans="2:3" ht="12">
      <c r="B15" s="10"/>
      <c r="C15" s="10"/>
    </row>
    <row r="16" spans="2:6" ht="23.25" customHeight="1">
      <c r="B16" s="2" t="s">
        <v>63</v>
      </c>
      <c r="C16" s="17"/>
      <c r="D16" s="17"/>
      <c r="E16" s="17"/>
      <c r="F16" s="3"/>
    </row>
    <row r="17" spans="2:6" ht="16.5" customHeight="1">
      <c r="B17" s="4"/>
      <c r="C17" s="18" t="s">
        <v>64</v>
      </c>
      <c r="D17" s="18" t="s">
        <v>65</v>
      </c>
      <c r="E17" s="18" t="s">
        <v>66</v>
      </c>
      <c r="F17" s="19" t="s">
        <v>67</v>
      </c>
    </row>
    <row r="18" spans="2:6" ht="12">
      <c r="B18" s="6" t="s">
        <v>68</v>
      </c>
      <c r="C18" s="20">
        <v>3994</v>
      </c>
      <c r="D18" s="20">
        <v>0.3</v>
      </c>
      <c r="E18" s="20">
        <v>1</v>
      </c>
      <c r="F18" s="21">
        <f>C18*D18*E18</f>
        <v>1198.2</v>
      </c>
    </row>
    <row r="19" spans="2:8" ht="12">
      <c r="B19" s="6" t="s">
        <v>69</v>
      </c>
      <c r="C19" s="20">
        <v>1240</v>
      </c>
      <c r="D19" s="20">
        <v>1.3</v>
      </c>
      <c r="E19" s="20">
        <v>1</v>
      </c>
      <c r="F19" s="21">
        <f>C19*D19*E19</f>
        <v>1612</v>
      </c>
      <c r="H19" t="s">
        <v>70</v>
      </c>
    </row>
    <row r="20" spans="2:6" ht="12">
      <c r="B20" s="6" t="s">
        <v>71</v>
      </c>
      <c r="C20" s="20">
        <v>306</v>
      </c>
      <c r="D20" s="20">
        <v>0.2</v>
      </c>
      <c r="E20" s="20">
        <v>1</v>
      </c>
      <c r="F20" s="21">
        <f>C20*D20*E20</f>
        <v>61.2</v>
      </c>
    </row>
    <row r="21" spans="2:6" ht="12">
      <c r="B21" s="22" t="s">
        <v>72</v>
      </c>
      <c r="C21" s="20">
        <v>306</v>
      </c>
      <c r="D21" s="20">
        <v>0.2</v>
      </c>
      <c r="E21" s="20">
        <v>0.5</v>
      </c>
      <c r="F21" s="21">
        <f>C21*D21*E21</f>
        <v>30.6</v>
      </c>
    </row>
    <row r="22" spans="2:6" ht="12">
      <c r="B22" s="23" t="s">
        <v>73</v>
      </c>
      <c r="C22" s="24">
        <f>F18+F19+F20+F21</f>
        <v>2901.9999999999995</v>
      </c>
      <c r="D22" s="25"/>
      <c r="E22" s="25"/>
      <c r="F22" s="26"/>
    </row>
    <row r="24" spans="2:3" ht="20.25" customHeight="1">
      <c r="B24" s="2" t="s">
        <v>74</v>
      </c>
      <c r="C24" s="3"/>
    </row>
    <row r="25" spans="2:3" ht="15.75" customHeight="1">
      <c r="B25" s="4"/>
      <c r="C25" s="27" t="s">
        <v>64</v>
      </c>
    </row>
    <row r="26" spans="2:3" ht="12">
      <c r="B26" s="28" t="s">
        <v>75</v>
      </c>
      <c r="C26" s="29">
        <v>1</v>
      </c>
    </row>
    <row r="27" spans="2:3" ht="12">
      <c r="B27" s="30" t="s">
        <v>76</v>
      </c>
      <c r="C27" s="29">
        <v>1.2</v>
      </c>
    </row>
    <row r="28" spans="2:4" ht="12">
      <c r="B28" s="6" t="s">
        <v>77</v>
      </c>
      <c r="C28" s="14">
        <v>0.5</v>
      </c>
      <c r="D28" t="s">
        <v>78</v>
      </c>
    </row>
    <row r="29" spans="2:3" ht="12">
      <c r="B29" s="23" t="s">
        <v>79</v>
      </c>
      <c r="C29" s="31">
        <f>C26*C27/3.6*C28*C9</f>
        <v>2790.6666666666665</v>
      </c>
    </row>
    <row r="31" spans="2:3" ht="21" customHeight="1">
      <c r="B31" s="2" t="s">
        <v>80</v>
      </c>
      <c r="C31" s="3"/>
    </row>
    <row r="32" spans="2:3" ht="12">
      <c r="B32" s="32" t="s">
        <v>81</v>
      </c>
      <c r="C32" s="33">
        <f>(C22+C29)*1.1*(C12-C13)/1000</f>
        <v>-43.833533333333335</v>
      </c>
    </row>
    <row r="33" spans="2:3" ht="12">
      <c r="B33" s="13" t="s">
        <v>82</v>
      </c>
      <c r="C33" s="34">
        <f>IF(C6=0,0,C32/C6*1000)</f>
        <v>-10.691105691056912</v>
      </c>
    </row>
    <row r="34" spans="2:3" ht="12">
      <c r="B34" s="15" t="s">
        <v>83</v>
      </c>
      <c r="C34" s="35">
        <f>IF(C7=0,0,C32/C7*1000)</f>
        <v>-7.539307418873983</v>
      </c>
    </row>
    <row r="36" spans="2:3" ht="22.5" customHeight="1">
      <c r="B36" s="2" t="s">
        <v>84</v>
      </c>
      <c r="C36" s="3"/>
    </row>
    <row r="37" spans="2:3" ht="12">
      <c r="B37" s="32" t="s">
        <v>85</v>
      </c>
      <c r="C37" s="33">
        <f>C32*C14</f>
        <v>-78900.36</v>
      </c>
    </row>
    <row r="38" spans="2:3" ht="12">
      <c r="B38" s="13" t="s">
        <v>86</v>
      </c>
      <c r="C38" s="36">
        <f>IF(C6=0,0,C37/C6)</f>
        <v>-19.243990243902438</v>
      </c>
    </row>
    <row r="39" spans="2:3" ht="12">
      <c r="B39" s="15" t="s">
        <v>87</v>
      </c>
      <c r="C39" s="37">
        <f>IF(C7=0,0,C37/C7)</f>
        <v>-13.570753353973169</v>
      </c>
    </row>
    <row r="41" spans="2:3" ht="21" customHeight="1">
      <c r="B41" s="38" t="s">
        <v>88</v>
      </c>
      <c r="C41" s="39"/>
    </row>
    <row r="42" spans="2:3" ht="12">
      <c r="B42" s="30" t="s">
        <v>89</v>
      </c>
      <c r="C42" s="40">
        <f>IF(C7=0,0,C6/C7)</f>
        <v>0.7051943584451325</v>
      </c>
    </row>
    <row r="43" spans="2:3" ht="12">
      <c r="B43" s="30" t="s">
        <v>90</v>
      </c>
      <c r="C43" s="40">
        <f>IF(C8=0,0,(C18+C19+C20+C21)/C8)</f>
        <v>0.314233498172436</v>
      </c>
    </row>
    <row r="44" spans="2:3" ht="12">
      <c r="B44" s="30" t="s">
        <v>91</v>
      </c>
      <c r="C44" s="40">
        <f>IF((F18+F20+F21)=0,0,F19/(F18+F20+F21))</f>
        <v>1.2496124031007751</v>
      </c>
    </row>
    <row r="45" spans="2:3" ht="12">
      <c r="B45" s="41" t="s">
        <v>92</v>
      </c>
      <c r="C45" s="42">
        <f>IF(C29=0,0,C22/C29)</f>
        <v>1.0398948877209746</v>
      </c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75"/>
  <colBreaks count="1" manualBreakCount="1">
    <brk id="13" max="65535" man="1"/>
  </colBreaks>
  <legacyDrawing r:id="rId5"/>
  <oleObjects>
    <oleObject progId="MathType 5.0 Equation" shapeId="41388918" r:id="rId1"/>
    <oleObject progId="MathType 5.0 Equation" shapeId="7911436" r:id="rId2"/>
    <oleObject progId="MathType 5.0 Equation" shapeId="41239530" r:id="rId3"/>
    <oleObject progId="MathType 5.0 Equation" shapeId="410101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421875" style="0" customWidth="1"/>
    <col min="28" max="30" width="7.7109375" style="0" customWidth="1"/>
    <col min="31" max="31" width="4.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1" ht="12">
      <c r="B1" t="s">
        <v>93</v>
      </c>
    </row>
    <row r="2" ht="12">
      <c r="B2" s="1" t="s">
        <v>47</v>
      </c>
    </row>
    <row r="4" spans="2:3" ht="25.5" customHeight="1">
      <c r="B4" s="2" t="s">
        <v>48</v>
      </c>
      <c r="C4" s="3"/>
    </row>
    <row r="5" spans="2:3" ht="15.75" customHeight="1">
      <c r="B5" s="4"/>
      <c r="C5" s="5" t="s">
        <v>49</v>
      </c>
    </row>
    <row r="6" spans="2:5" ht="12">
      <c r="B6" s="6" t="s">
        <v>50</v>
      </c>
      <c r="C6" s="7">
        <v>3960</v>
      </c>
      <c r="E6" t="s">
        <v>94</v>
      </c>
    </row>
    <row r="7" spans="2:5" ht="12">
      <c r="B7" s="6" t="s">
        <v>52</v>
      </c>
      <c r="C7" s="7">
        <v>5544</v>
      </c>
      <c r="E7" t="s">
        <v>53</v>
      </c>
    </row>
    <row r="8" spans="2:5" ht="12">
      <c r="B8" s="6" t="s">
        <v>54</v>
      </c>
      <c r="C8" s="7">
        <v>19400</v>
      </c>
      <c r="E8" t="s">
        <v>55</v>
      </c>
    </row>
    <row r="9" spans="2:4" ht="12">
      <c r="B9" s="8" t="s">
        <v>56</v>
      </c>
      <c r="C9" s="9">
        <v>17460</v>
      </c>
      <c r="D9" t="s">
        <v>57</v>
      </c>
    </row>
    <row r="10" spans="2:3" ht="12">
      <c r="B10" s="10"/>
      <c r="C10" s="10"/>
    </row>
    <row r="11" spans="2:3" ht="21" customHeight="1">
      <c r="B11" s="2" t="s">
        <v>58</v>
      </c>
      <c r="C11" s="3"/>
    </row>
    <row r="12" spans="2:3" ht="12">
      <c r="B12" s="11" t="s">
        <v>59</v>
      </c>
      <c r="C12" s="12">
        <v>21</v>
      </c>
    </row>
    <row r="13" spans="2:4" ht="12">
      <c r="B13" s="13" t="s">
        <v>60</v>
      </c>
      <c r="C13" s="14">
        <v>28</v>
      </c>
      <c r="D13" t="s">
        <v>95</v>
      </c>
    </row>
    <row r="14" spans="2:3" ht="12">
      <c r="B14" s="15" t="s">
        <v>62</v>
      </c>
      <c r="C14" s="16">
        <v>2300</v>
      </c>
    </row>
    <row r="15" spans="2:3" ht="12">
      <c r="B15" s="10"/>
      <c r="C15" s="10"/>
    </row>
    <row r="16" spans="2:6" ht="23.25" customHeight="1">
      <c r="B16" s="2" t="s">
        <v>63</v>
      </c>
      <c r="C16" s="17"/>
      <c r="D16" s="17"/>
      <c r="E16" s="17"/>
      <c r="F16" s="3"/>
    </row>
    <row r="17" spans="2:6" ht="16.5" customHeight="1">
      <c r="B17" s="4"/>
      <c r="C17" s="18" t="s">
        <v>64</v>
      </c>
      <c r="D17" s="18" t="s">
        <v>65</v>
      </c>
      <c r="E17" s="18" t="s">
        <v>66</v>
      </c>
      <c r="F17" s="19" t="s">
        <v>67</v>
      </c>
    </row>
    <row r="18" spans="2:6" ht="12">
      <c r="B18" s="6" t="s">
        <v>68</v>
      </c>
      <c r="C18" s="20">
        <v>756</v>
      </c>
      <c r="D18" s="20">
        <v>0.3</v>
      </c>
      <c r="E18" s="20">
        <v>1</v>
      </c>
      <c r="F18" s="21">
        <f>C18*D18*E18</f>
        <v>226.79999999999998</v>
      </c>
    </row>
    <row r="19" spans="2:8" ht="12">
      <c r="B19" s="6" t="s">
        <v>69</v>
      </c>
      <c r="C19" s="20">
        <v>3104</v>
      </c>
      <c r="D19" s="20">
        <v>1.3</v>
      </c>
      <c r="E19" s="20">
        <v>1</v>
      </c>
      <c r="F19" s="21">
        <f>C19*D19*E19</f>
        <v>4035.2000000000003</v>
      </c>
      <c r="H19" t="s">
        <v>96</v>
      </c>
    </row>
    <row r="20" spans="2:8" ht="12">
      <c r="B20" s="6" t="s">
        <v>71</v>
      </c>
      <c r="C20" s="20">
        <v>208</v>
      </c>
      <c r="D20" s="20">
        <v>0.2</v>
      </c>
      <c r="E20" s="20">
        <v>1</v>
      </c>
      <c r="F20" s="21">
        <f>C20*D20*E20</f>
        <v>41.6</v>
      </c>
      <c r="H20" t="s">
        <v>97</v>
      </c>
    </row>
    <row r="21" spans="2:6" ht="12">
      <c r="B21" s="22" t="s">
        <v>72</v>
      </c>
      <c r="C21" s="20">
        <v>288</v>
      </c>
      <c r="D21" s="20">
        <v>0.2</v>
      </c>
      <c r="E21" s="20">
        <v>0.5</v>
      </c>
      <c r="F21" s="21">
        <f>C21*D21*E21</f>
        <v>28.8</v>
      </c>
    </row>
    <row r="22" spans="2:6" ht="12">
      <c r="B22" s="23" t="s">
        <v>73</v>
      </c>
      <c r="C22" s="24">
        <f>F18+F19+F20+F21</f>
        <v>4332.400000000001</v>
      </c>
      <c r="D22" s="25"/>
      <c r="E22" s="25"/>
      <c r="F22" s="26"/>
    </row>
    <row r="24" spans="2:3" ht="20.25" customHeight="1">
      <c r="B24" s="2" t="s">
        <v>74</v>
      </c>
      <c r="C24" s="3"/>
    </row>
    <row r="25" spans="2:3" ht="15.75" customHeight="1">
      <c r="B25" s="4"/>
      <c r="C25" s="27" t="s">
        <v>64</v>
      </c>
    </row>
    <row r="26" spans="2:3" ht="12">
      <c r="B26" s="28" t="s">
        <v>75</v>
      </c>
      <c r="C26" s="29">
        <v>1</v>
      </c>
    </row>
    <row r="27" spans="2:3" ht="12">
      <c r="B27" s="30" t="s">
        <v>76</v>
      </c>
      <c r="C27" s="29">
        <v>1.2</v>
      </c>
    </row>
    <row r="28" spans="2:4" ht="12">
      <c r="B28" s="6" t="s">
        <v>77</v>
      </c>
      <c r="C28" s="14">
        <v>0.5</v>
      </c>
      <c r="D28" t="s">
        <v>78</v>
      </c>
    </row>
    <row r="29" spans="2:3" ht="12">
      <c r="B29" s="23" t="s">
        <v>79</v>
      </c>
      <c r="C29" s="31">
        <f>C26*C27/3.6*C28*C9</f>
        <v>2910</v>
      </c>
    </row>
    <row r="31" spans="2:3" ht="21" customHeight="1">
      <c r="B31" s="2" t="s">
        <v>80</v>
      </c>
      <c r="C31" s="3"/>
    </row>
    <row r="32" spans="2:3" ht="12">
      <c r="B32" s="32" t="s">
        <v>81</v>
      </c>
      <c r="C32" s="33">
        <f>(C22+C29)*1.1*(C12-C13)/1000</f>
        <v>-55.76648000000001</v>
      </c>
    </row>
    <row r="33" spans="2:3" ht="12">
      <c r="B33" s="13" t="s">
        <v>82</v>
      </c>
      <c r="C33" s="34">
        <f>IF(C6=0,0,C32/C6*1000)</f>
        <v>-14.082444444444446</v>
      </c>
    </row>
    <row r="34" spans="2:3" ht="12">
      <c r="B34" s="15" t="s">
        <v>83</v>
      </c>
      <c r="C34" s="35">
        <f>IF(C7=0,0,C32/C7*1000)</f>
        <v>-10.05888888888889</v>
      </c>
    </row>
    <row r="36" spans="2:3" ht="22.5" customHeight="1">
      <c r="B36" s="2" t="s">
        <v>84</v>
      </c>
      <c r="C36" s="3"/>
    </row>
    <row r="37" spans="2:3" ht="12">
      <c r="B37" s="32" t="s">
        <v>85</v>
      </c>
      <c r="C37" s="33">
        <f>C32*C14</f>
        <v>-128262.90400000002</v>
      </c>
    </row>
    <row r="38" spans="2:3" ht="12">
      <c r="B38" s="13" t="s">
        <v>86</v>
      </c>
      <c r="C38" s="36">
        <f>IF(C6=0,0,C37/C6)</f>
        <v>-32.38962222222223</v>
      </c>
    </row>
    <row r="39" spans="2:3" ht="12">
      <c r="B39" s="15" t="s">
        <v>87</v>
      </c>
      <c r="C39" s="37">
        <f>IF(C7=0,0,C37/C7)</f>
        <v>-23.13544444444445</v>
      </c>
    </row>
    <row r="41" spans="2:3" ht="21" customHeight="1">
      <c r="B41" s="38" t="s">
        <v>88</v>
      </c>
      <c r="C41" s="39"/>
    </row>
    <row r="42" spans="2:3" ht="12">
      <c r="B42" s="30" t="s">
        <v>89</v>
      </c>
      <c r="C42" s="40">
        <f>IF(C7=0,0,C6/C7)</f>
        <v>0.7142857142857143</v>
      </c>
    </row>
    <row r="43" spans="2:3" ht="12">
      <c r="B43" s="30" t="s">
        <v>90</v>
      </c>
      <c r="C43" s="40">
        <f>IF(C8=0,0,(C18+C19+C20+C21)/C8)</f>
        <v>0.2245360824742268</v>
      </c>
    </row>
    <row r="44" spans="2:3" ht="12">
      <c r="B44" s="30" t="s">
        <v>91</v>
      </c>
      <c r="C44" s="40">
        <f>IF((F18+F20+F21)=0,0,F19/(F18+F20+F21))</f>
        <v>13.577388963660836</v>
      </c>
    </row>
    <row r="45" spans="2:3" ht="12">
      <c r="B45" s="41" t="s">
        <v>92</v>
      </c>
      <c r="C45" s="42">
        <f>IF(C29=0,0,C22/C29)</f>
        <v>1.4887972508591067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colBreaks count="1" manualBreakCount="1">
    <brk id="13" max="65535" man="1"/>
  </colBreaks>
  <legacyDrawing r:id="rId5"/>
  <oleObjects>
    <oleObject progId="MathType 5.0 Equation" shapeId="24650866" r:id="rId1"/>
    <oleObject progId="MathType 5.0 Equation" shapeId="40924822" r:id="rId2"/>
    <oleObject progId="MathType 5.0 Equation" shapeId="41415018" r:id="rId3"/>
    <oleObject progId="MathType 5.0 Equation" shapeId="4092483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421875" style="0" customWidth="1"/>
    <col min="28" max="30" width="7.7109375" style="0" customWidth="1"/>
    <col min="31" max="31" width="4.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1" ht="12">
      <c r="B1" t="s">
        <v>98</v>
      </c>
    </row>
    <row r="2" ht="12">
      <c r="B2" s="1" t="s">
        <v>47</v>
      </c>
    </row>
    <row r="4" spans="2:3" ht="25.5" customHeight="1">
      <c r="B4" s="2" t="s">
        <v>48</v>
      </c>
      <c r="C4" s="3"/>
    </row>
    <row r="5" spans="2:3" ht="15.75" customHeight="1">
      <c r="B5" s="4"/>
      <c r="C5" s="5" t="s">
        <v>49</v>
      </c>
    </row>
    <row r="6" spans="2:5" ht="12">
      <c r="B6" s="6" t="s">
        <v>50</v>
      </c>
      <c r="C6" s="7">
        <v>4080</v>
      </c>
      <c r="E6" t="s">
        <v>99</v>
      </c>
    </row>
    <row r="7" spans="2:5" ht="12">
      <c r="B7" s="6" t="s">
        <v>52</v>
      </c>
      <c r="C7" s="7">
        <v>5700</v>
      </c>
      <c r="E7" t="s">
        <v>53</v>
      </c>
    </row>
    <row r="8" spans="2:5" ht="12">
      <c r="B8" s="6" t="s">
        <v>54</v>
      </c>
      <c r="C8" s="7">
        <v>19950</v>
      </c>
      <c r="E8" t="s">
        <v>55</v>
      </c>
    </row>
    <row r="9" spans="2:4" ht="12">
      <c r="B9" s="8" t="s">
        <v>56</v>
      </c>
      <c r="C9" s="9">
        <v>17955</v>
      </c>
      <c r="D9" t="s">
        <v>57</v>
      </c>
    </row>
    <row r="10" spans="2:3" ht="12">
      <c r="B10" s="10"/>
      <c r="C10" s="10"/>
    </row>
    <row r="11" spans="2:3" ht="21" customHeight="1">
      <c r="B11" s="2" t="s">
        <v>58</v>
      </c>
      <c r="C11" s="3"/>
    </row>
    <row r="12" spans="2:3" ht="12">
      <c r="B12" s="11" t="s">
        <v>59</v>
      </c>
      <c r="C12" s="12">
        <v>21</v>
      </c>
    </row>
    <row r="13" spans="2:4" ht="12">
      <c r="B13" s="13" t="s">
        <v>60</v>
      </c>
      <c r="C13" s="14">
        <v>28</v>
      </c>
      <c r="D13" t="s">
        <v>95</v>
      </c>
    </row>
    <row r="14" spans="2:3" ht="12">
      <c r="B14" s="15" t="s">
        <v>62</v>
      </c>
      <c r="C14" s="16">
        <v>2300</v>
      </c>
    </row>
    <row r="15" spans="2:3" ht="12">
      <c r="B15" s="10"/>
      <c r="C15" s="10"/>
    </row>
    <row r="16" spans="2:6" ht="23.25" customHeight="1">
      <c r="B16" s="2" t="s">
        <v>63</v>
      </c>
      <c r="C16" s="17"/>
      <c r="D16" s="17"/>
      <c r="E16" s="17"/>
      <c r="F16" s="3"/>
    </row>
    <row r="17" spans="2:6" ht="16.5" customHeight="1">
      <c r="B17" s="4"/>
      <c r="C17" s="18" t="s">
        <v>64</v>
      </c>
      <c r="D17" s="18" t="s">
        <v>65</v>
      </c>
      <c r="E17" s="18" t="s">
        <v>66</v>
      </c>
      <c r="F17" s="19" t="s">
        <v>67</v>
      </c>
    </row>
    <row r="18" spans="2:6" ht="12">
      <c r="B18" s="6" t="s">
        <v>68</v>
      </c>
      <c r="C18" s="20">
        <v>856.8</v>
      </c>
      <c r="D18" s="20">
        <v>0.3</v>
      </c>
      <c r="E18" s="20">
        <v>1</v>
      </c>
      <c r="F18" s="21">
        <f>C18*D18*E18</f>
        <v>257.03999999999996</v>
      </c>
    </row>
    <row r="19" spans="2:8" ht="12">
      <c r="B19" s="6" t="s">
        <v>69</v>
      </c>
      <c r="C19" s="20">
        <v>3472.7</v>
      </c>
      <c r="D19" s="20">
        <v>1.3</v>
      </c>
      <c r="E19" s="20">
        <v>1</v>
      </c>
      <c r="F19" s="21">
        <f>C19*D19*E19</f>
        <v>4514.51</v>
      </c>
      <c r="H19" t="s">
        <v>100</v>
      </c>
    </row>
    <row r="20" spans="2:8" ht="12">
      <c r="B20" s="6" t="s">
        <v>71</v>
      </c>
      <c r="C20" s="20">
        <v>288</v>
      </c>
      <c r="D20" s="20">
        <v>0.2</v>
      </c>
      <c r="E20" s="20">
        <v>1</v>
      </c>
      <c r="F20" s="21">
        <f>C20*D20*E20</f>
        <v>57.6</v>
      </c>
      <c r="H20" t="s">
        <v>101</v>
      </c>
    </row>
    <row r="21" spans="2:6" ht="12">
      <c r="B21" s="22" t="s">
        <v>72</v>
      </c>
      <c r="C21" s="20">
        <v>288</v>
      </c>
      <c r="D21" s="20">
        <v>0.2</v>
      </c>
      <c r="E21" s="20">
        <v>0.5</v>
      </c>
      <c r="F21" s="21">
        <f>C21*D21*E21</f>
        <v>28.8</v>
      </c>
    </row>
    <row r="22" spans="2:6" ht="12">
      <c r="B22" s="23" t="s">
        <v>73</v>
      </c>
      <c r="C22" s="24">
        <f>F18+F19+F20+F21</f>
        <v>4857.950000000001</v>
      </c>
      <c r="D22" s="25"/>
      <c r="E22" s="25"/>
      <c r="F22" s="26"/>
    </row>
    <row r="24" spans="2:3" ht="20.25" customHeight="1">
      <c r="B24" s="2" t="s">
        <v>74</v>
      </c>
      <c r="C24" s="3"/>
    </row>
    <row r="25" spans="2:3" ht="15.75" customHeight="1">
      <c r="B25" s="4"/>
      <c r="C25" s="27" t="s">
        <v>64</v>
      </c>
    </row>
    <row r="26" spans="2:3" ht="12">
      <c r="B26" s="28" t="s">
        <v>75</v>
      </c>
      <c r="C26" s="29">
        <v>1</v>
      </c>
    </row>
    <row r="27" spans="2:3" ht="12">
      <c r="B27" s="30" t="s">
        <v>76</v>
      </c>
      <c r="C27" s="29">
        <v>1.2</v>
      </c>
    </row>
    <row r="28" spans="2:4" ht="12">
      <c r="B28" s="6" t="s">
        <v>77</v>
      </c>
      <c r="C28" s="14">
        <v>0.5</v>
      </c>
      <c r="D28" t="s">
        <v>78</v>
      </c>
    </row>
    <row r="29" spans="2:3" ht="12">
      <c r="B29" s="23" t="s">
        <v>79</v>
      </c>
      <c r="C29" s="31">
        <f>C26*C27/3.6*C28*C9</f>
        <v>2992.5</v>
      </c>
    </row>
    <row r="31" spans="2:3" ht="21" customHeight="1">
      <c r="B31" s="2" t="s">
        <v>80</v>
      </c>
      <c r="C31" s="3"/>
    </row>
    <row r="32" spans="2:3" ht="12">
      <c r="B32" s="32" t="s">
        <v>81</v>
      </c>
      <c r="C32" s="33">
        <f>(C22+C29)*1.1*(C12-C13)/1000</f>
        <v>-60.448465000000006</v>
      </c>
    </row>
    <row r="33" spans="2:3" ht="12">
      <c r="B33" s="13" t="s">
        <v>82</v>
      </c>
      <c r="C33" s="34">
        <f>IF(C6=0,0,C32/C6*1000)</f>
        <v>-14.81580024509804</v>
      </c>
    </row>
    <row r="34" spans="2:3" ht="12">
      <c r="B34" s="15" t="s">
        <v>83</v>
      </c>
      <c r="C34" s="35">
        <f>IF(C7=0,0,C32/C7*1000)</f>
        <v>-10.604993859649124</v>
      </c>
    </row>
    <row r="36" spans="2:3" ht="22.5" customHeight="1">
      <c r="B36" s="2" t="s">
        <v>84</v>
      </c>
      <c r="C36" s="3"/>
    </row>
    <row r="37" spans="2:3" ht="12">
      <c r="B37" s="32" t="s">
        <v>85</v>
      </c>
      <c r="C37" s="33">
        <f>C32*C14</f>
        <v>-139031.4695</v>
      </c>
    </row>
    <row r="38" spans="2:3" ht="12">
      <c r="B38" s="13" t="s">
        <v>86</v>
      </c>
      <c r="C38" s="36">
        <f>IF(C6=0,0,C37/C6)</f>
        <v>-34.076340563725495</v>
      </c>
    </row>
    <row r="39" spans="2:3" ht="12">
      <c r="B39" s="15" t="s">
        <v>87</v>
      </c>
      <c r="C39" s="37">
        <f>IF(C7=0,0,C37/C7)</f>
        <v>-24.391485877192984</v>
      </c>
    </row>
    <row r="41" spans="2:3" ht="21" customHeight="1">
      <c r="B41" s="38" t="s">
        <v>88</v>
      </c>
      <c r="C41" s="39"/>
    </row>
    <row r="42" spans="2:3" ht="12">
      <c r="B42" s="30" t="s">
        <v>89</v>
      </c>
      <c r="C42" s="40">
        <f>IF(C7=0,0,C6/C7)</f>
        <v>0.7157894736842105</v>
      </c>
    </row>
    <row r="43" spans="2:3" ht="12">
      <c r="B43" s="30" t="s">
        <v>90</v>
      </c>
      <c r="C43" s="40">
        <f>IF(C8=0,0,(C18+C19+C20+C21)/C8)</f>
        <v>0.24588972431077694</v>
      </c>
    </row>
    <row r="44" spans="2:3" ht="12">
      <c r="B44" s="30" t="s">
        <v>91</v>
      </c>
      <c r="C44" s="40">
        <f>IF((F18+F20+F21)=0,0,F19/(F18+F20+F21))</f>
        <v>13.144974376892616</v>
      </c>
    </row>
    <row r="45" spans="2:3" ht="12">
      <c r="B45" s="41" t="s">
        <v>92</v>
      </c>
      <c r="C45" s="42">
        <f>IF(C29=0,0,C22/C29)</f>
        <v>1.6233751044277362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colBreaks count="1" manualBreakCount="1">
    <brk id="13" max="65535" man="1"/>
  </colBreaks>
  <legacyDrawing r:id="rId5"/>
  <oleObjects>
    <oleObject progId="MathType 5.0 Equation" shapeId="41297872" r:id="rId1"/>
    <oleObject progId="MathType 5.0 Equation" shapeId="24918774" r:id="rId2"/>
    <oleObject progId="MathType 5.0 Equation" shapeId="40887482" r:id="rId3"/>
    <oleObject progId="MathType 5.0 Equation" shapeId="24918786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="125" zoomScaleNormal="125" workbookViewId="0" topLeftCell="B46">
      <selection activeCell="C53" sqref="C5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421875" style="0" customWidth="1"/>
    <col min="29" max="31" width="7.7109375" style="0" customWidth="1"/>
    <col min="32" max="32" width="4.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1" ht="12">
      <c r="B1" s="1" t="s">
        <v>102</v>
      </c>
    </row>
    <row r="2" ht="12">
      <c r="B2" s="1"/>
    </row>
    <row r="3" spans="2:3" ht="12">
      <c r="B3" s="43"/>
      <c r="C3" s="44"/>
    </row>
    <row r="4" spans="2:3" ht="12">
      <c r="B4" s="43"/>
      <c r="C4" s="43"/>
    </row>
    <row r="5" spans="2:3" ht="12">
      <c r="B5" s="43"/>
      <c r="C5" s="45"/>
    </row>
    <row r="7" spans="2:9" ht="12">
      <c r="B7" s="1" t="s">
        <v>103</v>
      </c>
      <c r="C7" s="46"/>
      <c r="I7" s="1" t="s">
        <v>104</v>
      </c>
    </row>
    <row r="9" spans="2:16" ht="25.5" customHeight="1">
      <c r="B9" s="2" t="s">
        <v>48</v>
      </c>
      <c r="C9" s="3"/>
      <c r="D9" s="47"/>
      <c r="E9" s="47"/>
      <c r="F9" s="47"/>
      <c r="G9" s="47"/>
      <c r="H9" s="47"/>
      <c r="I9" s="48" t="s">
        <v>105</v>
      </c>
      <c r="J9" s="49"/>
      <c r="K9" s="50"/>
      <c r="L9" s="47"/>
      <c r="M9" s="47"/>
      <c r="N9" s="47"/>
      <c r="O9" s="47"/>
      <c r="P9" s="47"/>
    </row>
    <row r="10" spans="2:11" ht="15.75" customHeight="1">
      <c r="B10" s="4"/>
      <c r="C10" s="5" t="s">
        <v>49</v>
      </c>
      <c r="I10" s="98" t="s">
        <v>106</v>
      </c>
      <c r="J10" s="99" t="s">
        <v>107</v>
      </c>
      <c r="K10" s="100" t="s">
        <v>108</v>
      </c>
    </row>
    <row r="11" spans="2:11" ht="12">
      <c r="B11" s="6" t="s">
        <v>50</v>
      </c>
      <c r="C11" s="7">
        <v>4100</v>
      </c>
      <c r="I11" s="98"/>
      <c r="J11" s="99"/>
      <c r="K11" s="100"/>
    </row>
    <row r="12" spans="2:11" ht="12">
      <c r="B12" s="6" t="s">
        <v>52</v>
      </c>
      <c r="C12" s="7">
        <v>5814</v>
      </c>
      <c r="I12" s="51">
        <v>600</v>
      </c>
      <c r="J12" s="52">
        <v>80</v>
      </c>
      <c r="K12" s="16">
        <v>600</v>
      </c>
    </row>
    <row r="13" spans="2:9" ht="12">
      <c r="B13" s="6" t="s">
        <v>54</v>
      </c>
      <c r="C13" s="7">
        <v>18604</v>
      </c>
      <c r="I13" s="53" t="s">
        <v>109</v>
      </c>
    </row>
    <row r="14" spans="2:4" ht="12">
      <c r="B14" s="8" t="s">
        <v>110</v>
      </c>
      <c r="C14" s="9">
        <v>16744</v>
      </c>
      <c r="D14" t="s">
        <v>57</v>
      </c>
    </row>
    <row r="15" spans="2:10" ht="12">
      <c r="B15" s="10"/>
      <c r="C15" s="10"/>
      <c r="I15" s="54" t="s">
        <v>111</v>
      </c>
      <c r="J15" s="50"/>
    </row>
    <row r="16" spans="2:10" ht="21" customHeight="1">
      <c r="B16" s="2" t="s">
        <v>112</v>
      </c>
      <c r="C16" s="3"/>
      <c r="I16" s="55" t="s">
        <v>113</v>
      </c>
      <c r="J16" s="56">
        <v>0.95</v>
      </c>
    </row>
    <row r="17" spans="2:10" ht="12">
      <c r="B17" s="13" t="s">
        <v>77</v>
      </c>
      <c r="C17" s="14">
        <v>0.5</v>
      </c>
      <c r="D17" t="s">
        <v>114</v>
      </c>
      <c r="I17" s="57" t="s">
        <v>115</v>
      </c>
      <c r="J17" s="56">
        <v>0.9</v>
      </c>
    </row>
    <row r="18" spans="2:10" ht="12">
      <c r="B18" s="15" t="s">
        <v>116</v>
      </c>
      <c r="C18" s="16">
        <v>1800</v>
      </c>
      <c r="I18" s="58" t="s">
        <v>0</v>
      </c>
      <c r="J18" s="59">
        <v>0.85</v>
      </c>
    </row>
    <row r="19" spans="2:3" ht="12">
      <c r="B19" s="10"/>
      <c r="C19" s="10"/>
    </row>
    <row r="20" spans="2:13" ht="30" customHeight="1">
      <c r="B20" s="2" t="s">
        <v>1</v>
      </c>
      <c r="C20" s="3"/>
      <c r="I20" s="60" t="s">
        <v>2</v>
      </c>
      <c r="J20" s="61"/>
      <c r="K20" s="62"/>
      <c r="L20" s="63"/>
      <c r="M20" s="61"/>
    </row>
    <row r="21" spans="2:13" ht="14.25" customHeight="1">
      <c r="B21" s="6" t="s">
        <v>3</v>
      </c>
      <c r="C21" s="14">
        <v>0.85</v>
      </c>
      <c r="I21" s="64" t="s">
        <v>4</v>
      </c>
      <c r="J21" s="65"/>
      <c r="K21" s="64" t="s">
        <v>5</v>
      </c>
      <c r="L21" s="66"/>
      <c r="M21" s="65"/>
    </row>
    <row r="22" spans="2:13" ht="16.5" customHeight="1">
      <c r="B22" s="6" t="s">
        <v>6</v>
      </c>
      <c r="C22" s="67">
        <v>2.5</v>
      </c>
      <c r="I22" s="30" t="s">
        <v>7</v>
      </c>
      <c r="J22" s="14">
        <v>0.9</v>
      </c>
      <c r="K22" s="30" t="s">
        <v>8</v>
      </c>
      <c r="L22" s="10"/>
      <c r="M22" s="14">
        <v>0.15</v>
      </c>
    </row>
    <row r="23" spans="2:13" ht="12">
      <c r="B23" s="6" t="s">
        <v>9</v>
      </c>
      <c r="C23" s="68">
        <v>5</v>
      </c>
      <c r="I23" s="30" t="s">
        <v>10</v>
      </c>
      <c r="J23" s="14">
        <v>0.55</v>
      </c>
      <c r="K23" s="30" t="s">
        <v>11</v>
      </c>
      <c r="L23" s="10"/>
      <c r="M23" s="14">
        <v>0.3</v>
      </c>
    </row>
    <row r="24" spans="2:13" ht="12">
      <c r="B24" s="23" t="s">
        <v>12</v>
      </c>
      <c r="C24" s="42">
        <f>(C22+C23)*C21*C11/1000</f>
        <v>26.1375</v>
      </c>
      <c r="I24" s="41" t="s">
        <v>13</v>
      </c>
      <c r="J24" s="16">
        <v>1.1</v>
      </c>
      <c r="K24" s="41" t="s">
        <v>14</v>
      </c>
      <c r="L24" s="69"/>
      <c r="M24" s="16">
        <v>0.7</v>
      </c>
    </row>
    <row r="25" spans="2:14" ht="12">
      <c r="B25" s="70" t="s">
        <v>15</v>
      </c>
      <c r="C25" s="71"/>
      <c r="M25" s="10"/>
      <c r="N25" s="10"/>
    </row>
    <row r="26" spans="2:3" ht="12">
      <c r="B26" s="72"/>
      <c r="C26" s="10"/>
    </row>
    <row r="27" spans="2:10" ht="37.5" customHeight="1">
      <c r="B27" s="2" t="s">
        <v>16</v>
      </c>
      <c r="C27" s="3"/>
      <c r="I27" s="101" t="s">
        <v>17</v>
      </c>
      <c r="J27" s="101"/>
    </row>
    <row r="28" spans="2:10" ht="17.25" customHeight="1">
      <c r="B28" s="6" t="s">
        <v>3</v>
      </c>
      <c r="C28" s="14">
        <v>0.85</v>
      </c>
      <c r="I28" s="55" t="s">
        <v>18</v>
      </c>
      <c r="J28" s="73">
        <v>55</v>
      </c>
    </row>
    <row r="29" spans="2:15" ht="15.75" customHeight="1">
      <c r="B29" s="6" t="s">
        <v>19</v>
      </c>
      <c r="C29" s="68">
        <v>1</v>
      </c>
      <c r="H29" s="10"/>
      <c r="I29" s="57" t="s">
        <v>20</v>
      </c>
      <c r="J29" s="73">
        <v>60</v>
      </c>
      <c r="O29" s="10"/>
    </row>
    <row r="30" spans="2:10" ht="15.75" customHeight="1">
      <c r="B30" s="74" t="s">
        <v>21</v>
      </c>
      <c r="C30" s="42">
        <f>C11*C28*C29/1000</f>
        <v>3.485</v>
      </c>
      <c r="I30" s="58" t="s">
        <v>22</v>
      </c>
      <c r="J30" s="75">
        <v>88</v>
      </c>
    </row>
    <row r="31" spans="2:15" ht="16.5" customHeight="1">
      <c r="B31" s="72"/>
      <c r="C31" s="10"/>
      <c r="D31" s="69"/>
      <c r="E31" s="69"/>
      <c r="F31" s="69"/>
      <c r="G31" s="69"/>
      <c r="H31" s="76"/>
      <c r="I31" s="71"/>
      <c r="J31" s="71"/>
      <c r="O31" s="76"/>
    </row>
    <row r="32" spans="2:15" ht="40.5" customHeight="1">
      <c r="B32" s="2" t="s">
        <v>23</v>
      </c>
      <c r="C32" s="17"/>
      <c r="G32" s="77"/>
      <c r="H32" s="76"/>
      <c r="I32" s="101" t="s">
        <v>24</v>
      </c>
      <c r="J32" s="101"/>
      <c r="O32" s="76"/>
    </row>
    <row r="33" spans="2:15" ht="28.5" customHeight="1">
      <c r="B33" s="78"/>
      <c r="C33" s="79" t="s">
        <v>106</v>
      </c>
      <c r="D33" s="80" t="s">
        <v>25</v>
      </c>
      <c r="E33" s="80" t="s">
        <v>25</v>
      </c>
      <c r="F33" s="80" t="s">
        <v>25</v>
      </c>
      <c r="G33" s="5" t="s">
        <v>26</v>
      </c>
      <c r="H33" s="76"/>
      <c r="I33" s="81" t="s">
        <v>27</v>
      </c>
      <c r="J33" s="75">
        <v>45</v>
      </c>
      <c r="O33" s="76"/>
    </row>
    <row r="34" spans="2:15" ht="17.25" customHeight="1">
      <c r="B34" s="105" t="s">
        <v>28</v>
      </c>
      <c r="C34" s="20">
        <v>893</v>
      </c>
      <c r="D34" s="20">
        <v>0</v>
      </c>
      <c r="E34" s="20">
        <v>0</v>
      </c>
      <c r="F34" s="20">
        <v>0</v>
      </c>
      <c r="G34" s="14">
        <v>0</v>
      </c>
      <c r="H34" s="76"/>
      <c r="O34" s="76"/>
    </row>
    <row r="35" spans="2:15" ht="16.5" customHeight="1">
      <c r="B35" s="30" t="s">
        <v>29</v>
      </c>
      <c r="C35" s="44">
        <v>600</v>
      </c>
      <c r="D35" s="44">
        <v>80</v>
      </c>
      <c r="E35" s="44">
        <v>80</v>
      </c>
      <c r="F35" s="44">
        <v>80</v>
      </c>
      <c r="G35" s="29">
        <v>600</v>
      </c>
      <c r="H35" s="10"/>
      <c r="O35" s="10"/>
    </row>
    <row r="36" spans="2:15" ht="15.75" customHeight="1">
      <c r="B36" s="6" t="s">
        <v>30</v>
      </c>
      <c r="C36" s="82">
        <v>0.3</v>
      </c>
      <c r="D36" s="83">
        <v>0.55</v>
      </c>
      <c r="E36" s="83">
        <v>0.55</v>
      </c>
      <c r="F36" s="83">
        <v>0.55</v>
      </c>
      <c r="G36" s="84">
        <v>0.7</v>
      </c>
      <c r="H36" s="10"/>
      <c r="O36" s="10"/>
    </row>
    <row r="37" spans="2:7" ht="16.5" customHeight="1">
      <c r="B37" s="6" t="s">
        <v>3</v>
      </c>
      <c r="C37" s="85">
        <v>0.85</v>
      </c>
      <c r="D37" s="86"/>
      <c r="E37" s="71"/>
      <c r="F37" s="71"/>
      <c r="G37" s="71"/>
    </row>
    <row r="38" spans="2:12" ht="33" customHeight="1">
      <c r="B38" s="23" t="s">
        <v>31</v>
      </c>
      <c r="C38" s="87">
        <f>((C34*C35*C36)+(D34*D35*D36)+(E34*E35*E36)+(F34*F35*F36)+(G34*G35*G36))*C37/1000</f>
        <v>136.629</v>
      </c>
      <c r="D38" s="30"/>
      <c r="E38" s="10"/>
      <c r="F38" s="10"/>
      <c r="G38" s="10"/>
      <c r="I38" s="101" t="s">
        <v>32</v>
      </c>
      <c r="J38" s="101"/>
      <c r="K38" s="101"/>
      <c r="L38" s="101"/>
    </row>
    <row r="39" spans="2:12" ht="15" customHeight="1">
      <c r="B39" s="70" t="s">
        <v>33</v>
      </c>
      <c r="I39" s="88"/>
      <c r="J39" s="89" t="s">
        <v>34</v>
      </c>
      <c r="K39" s="102" t="s">
        <v>35</v>
      </c>
      <c r="L39" s="102"/>
    </row>
    <row r="40" spans="2:12" ht="12">
      <c r="B40" s="72"/>
      <c r="I40" s="55" t="s">
        <v>36</v>
      </c>
      <c r="J40" s="91">
        <v>280</v>
      </c>
      <c r="K40" s="103">
        <v>220</v>
      </c>
      <c r="L40" s="103"/>
    </row>
    <row r="41" spans="2:12" ht="36" customHeight="1">
      <c r="B41" s="92" t="s">
        <v>37</v>
      </c>
      <c r="C41" s="3"/>
      <c r="I41" s="30" t="s">
        <v>38</v>
      </c>
      <c r="J41" s="82">
        <v>280</v>
      </c>
      <c r="K41" s="103">
        <v>220</v>
      </c>
      <c r="L41" s="103"/>
    </row>
    <row r="42" spans="2:12" ht="16.5" customHeight="1">
      <c r="B42" s="6" t="s">
        <v>75</v>
      </c>
      <c r="C42" s="29">
        <v>1.2</v>
      </c>
      <c r="I42" s="57" t="s">
        <v>39</v>
      </c>
      <c r="J42" s="91">
        <v>600</v>
      </c>
      <c r="K42" s="103">
        <v>480</v>
      </c>
      <c r="L42" s="103"/>
    </row>
    <row r="43" spans="2:12" ht="17.25" customHeight="1">
      <c r="B43" s="6" t="s">
        <v>40</v>
      </c>
      <c r="C43" s="29">
        <v>45</v>
      </c>
      <c r="I43" s="58" t="s">
        <v>61</v>
      </c>
      <c r="J43" s="93">
        <v>2300</v>
      </c>
      <c r="K43" s="104">
        <v>1800</v>
      </c>
      <c r="L43" s="104"/>
    </row>
    <row r="44" spans="2:3" ht="15" customHeight="1">
      <c r="B44" s="6" t="s">
        <v>41</v>
      </c>
      <c r="C44" s="84">
        <v>88</v>
      </c>
    </row>
    <row r="45" spans="2:3" ht="17.25" customHeight="1">
      <c r="B45" s="23" t="s">
        <v>42</v>
      </c>
      <c r="C45" s="42">
        <f>C14*C17*C42*(C44-C43)/3.6/1000</f>
        <v>119.99866666666667</v>
      </c>
    </row>
    <row r="46" ht="16.5" customHeight="1">
      <c r="B46" s="72"/>
    </row>
    <row r="47" spans="2:12" ht="29.25" customHeight="1">
      <c r="B47" s="2" t="s">
        <v>43</v>
      </c>
      <c r="C47" s="3"/>
      <c r="I47" s="101" t="s">
        <v>44</v>
      </c>
      <c r="J47" s="101"/>
      <c r="K47" s="101"/>
      <c r="L47" s="101"/>
    </row>
    <row r="48" spans="2:12" ht="19.5" customHeight="1">
      <c r="B48" s="32" t="s">
        <v>81</v>
      </c>
      <c r="C48" s="94">
        <f>C24+C38+C30+C45</f>
        <v>286.25016666666664</v>
      </c>
      <c r="I48" s="88"/>
      <c r="J48" s="95"/>
      <c r="K48" s="89" t="s">
        <v>34</v>
      </c>
      <c r="L48" s="90" t="s">
        <v>35</v>
      </c>
    </row>
    <row r="49" spans="2:12" ht="20.25" customHeight="1">
      <c r="B49" s="13" t="s">
        <v>82</v>
      </c>
      <c r="C49" s="34">
        <f>IF(C11=0,0,C48/C11*1000)</f>
        <v>69.8171138211382</v>
      </c>
      <c r="I49" s="55" t="s">
        <v>6</v>
      </c>
      <c r="K49" s="82">
        <v>5</v>
      </c>
      <c r="L49" s="14">
        <v>2.5</v>
      </c>
    </row>
    <row r="50" spans="2:12" ht="18.75" customHeight="1">
      <c r="B50" s="15" t="s">
        <v>83</v>
      </c>
      <c r="C50" s="35">
        <f>IF(C12=0,0,C48/C12*1000)</f>
        <v>49.23463478958835</v>
      </c>
      <c r="I50" s="57" t="s">
        <v>9</v>
      </c>
      <c r="K50" s="82">
        <v>15</v>
      </c>
      <c r="L50" s="14">
        <v>5</v>
      </c>
    </row>
    <row r="51" spans="9:12" ht="16.5" customHeight="1">
      <c r="I51" s="58" t="s">
        <v>19</v>
      </c>
      <c r="J51" s="96"/>
      <c r="K51" s="97">
        <v>2.5</v>
      </c>
      <c r="L51" s="16">
        <v>1</v>
      </c>
    </row>
    <row r="52" spans="2:3" ht="29.25" customHeight="1">
      <c r="B52" s="2" t="s">
        <v>45</v>
      </c>
      <c r="C52" s="3"/>
    </row>
    <row r="53" spans="2:3" ht="16.5" customHeight="1">
      <c r="B53" s="32" t="s">
        <v>85</v>
      </c>
      <c r="C53" s="33">
        <f>C48*C18</f>
        <v>515250.29999999993</v>
      </c>
    </row>
    <row r="54" spans="2:3" ht="19.5" customHeight="1">
      <c r="B54" s="13" t="s">
        <v>86</v>
      </c>
      <c r="C54" s="36">
        <f>IF(C11=0,0,C53/C11)</f>
        <v>125.67080487804877</v>
      </c>
    </row>
    <row r="55" spans="2:3" ht="19.5" customHeight="1">
      <c r="B55" s="15" t="s">
        <v>87</v>
      </c>
      <c r="C55" s="37">
        <f>IF(C12=0,0,C53/C12)</f>
        <v>88.62234262125902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K41:L41"/>
    <mergeCell ref="K42:L42"/>
    <mergeCell ref="K43:L43"/>
    <mergeCell ref="I47:L47"/>
    <mergeCell ref="I32:J32"/>
    <mergeCell ref="I38:L38"/>
    <mergeCell ref="K39:L39"/>
    <mergeCell ref="K40:L40"/>
    <mergeCell ref="I10:I11"/>
    <mergeCell ref="J10:J11"/>
    <mergeCell ref="K10:K11"/>
    <mergeCell ref="I27:J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7"/>
  <legacyDrawing r:id="rId6"/>
  <oleObjects>
    <oleObject progId="MathType 5.0 Equation" shapeId="24918738" r:id="rId1"/>
    <oleObject progId="MathType 5.0 Equation" shapeId="41006580" r:id="rId2"/>
    <oleObject progId="MathType 5.0 Equation" shapeId="40877646" r:id="rId3"/>
    <oleObject progId="MathType 5.0 Equation" shapeId="40823166" r:id="rId4"/>
    <oleObject progId="MathType 5.0 Equation" shapeId="407738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