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<sst xmlns="http://schemas.openxmlformats.org/spreadsheetml/2006/main" count="89" uniqueCount="79">
  <si>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>Legende</t>
  </si>
  <si>
    <t>Fest vorgegeben, bitte nichts eintragen</t>
  </si>
  <si>
    <t>Hier bitte eintragen</t>
  </si>
  <si>
    <t>Ergebnisse, bitte nichts eintragen</t>
  </si>
  <si>
    <t xml:space="preserve">Kühlbedarfabschätzung </t>
  </si>
  <si>
    <t>Eingabehilfe (siehe auch Powerpoint-Präsentation)</t>
  </si>
  <si>
    <t>GEBÄUDEDATEN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</si>
  <si>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</si>
  <si>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Fläche/Volumen</t>
  </si>
  <si>
    <t>Fassade mit größtem Glasanteil</t>
  </si>
  <si>
    <t>Übrige Fassaden mit anderer Orientierung</t>
  </si>
  <si>
    <t>Horiz.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</si>
  <si>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</si>
  <si>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</si>
  <si>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</si>
  <si>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Anmerkung: Für London, Moskau, Madrid: keine Nordfassade als Fassade mit größtem Glasanteil</t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</si>
  <si>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</si>
  <si>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</si>
  <si>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Speicherfaktor s</t>
  </si>
  <si>
    <t>LUFTWECHSEL UND VOLLLASTSTUNDEN</t>
  </si>
  <si>
    <t>Gebäudetyp leicht</t>
  </si>
  <si>
    <t>Luftwechselzahl n</t>
  </si>
  <si>
    <t>0.5 als Standard</t>
  </si>
  <si>
    <t>Gebäudetyp mittel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</si>
  <si>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2"/>
      </rPr>
      <t xml:space="preserve"> [h/a]</t>
    </r>
  </si>
  <si>
    <t>Gebäudetyp schwer</t>
  </si>
  <si>
    <t>INNERE SENSIBLE KÜHLLAST</t>
  </si>
  <si>
    <r>
      <t>Durchlaßfaktor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</si>
  <si>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t>Speicherfaktor s [-]</t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</si>
  <si>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</si>
  <si>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</si>
  <si>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</si>
  <si>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Dreifachverglasung</t>
  </si>
  <si>
    <t>Jalousie außen</t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</si>
  <si>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</si>
  <si>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Sonnenschutzglas</t>
  </si>
  <si>
    <t>Markise außen</t>
  </si>
  <si>
    <t>Innere sensible Kühllast [kW]</t>
  </si>
  <si>
    <t>Einfachverglasung</t>
  </si>
  <si>
    <t>innenliegend</t>
  </si>
  <si>
    <t xml:space="preserve">Anm.: unter Vernachlässigung von Kunstlicht </t>
  </si>
  <si>
    <t>INNERE LATENTE KÜHLLAST</t>
  </si>
  <si>
    <r>
      <t xml:space="preserve">Enthalpie h der Außenluft [kJ/kg]   </t>
    </r>
    <r>
      <rPr>
        <sz val="10"/>
        <rFont val="Arial"/>
        <family val="2"/>
      </rPr>
      <t xml:space="preserve">                                             (im Auslegungsfall Sommer)</t>
    </r>
  </si>
  <si>
    <t>London/Moskau (29°C/40%r.F.)</t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</si>
  <si>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</si>
  <si>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Madrid (36°C/25%r.F.)</t>
  </si>
  <si>
    <t>Innere latente Kühllast [kW]</t>
  </si>
  <si>
    <t>Singapur (33°C/67%r.F.)</t>
  </si>
  <si>
    <t>ÄUSSERE KÜHLLAST</t>
  </si>
  <si>
    <r>
      <t xml:space="preserve">Enthalpie h der Raumluft [kJ/kg]   </t>
    </r>
    <r>
      <rPr>
        <sz val="10"/>
        <rFont val="Arial"/>
        <family val="2"/>
      </rPr>
      <t xml:space="preserve">                                             (im Auslegungsfall Sommer)</t>
    </r>
  </si>
  <si>
    <t>übrige</t>
  </si>
  <si>
    <t>horizontal</t>
  </si>
  <si>
    <t>Raum (24°C/50% r.F.)</t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</si>
  <si>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</si>
  <si>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</si>
  <si>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t>Durchlaßfaktor b [-]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</si>
  <si>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</si>
  <si>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2"/>
      </rPr>
      <t xml:space="preserve">                       </t>
    </r>
  </si>
  <si>
    <t>Anm.: unter Vernachlässigung von Transmission duch Wände und Fenster</t>
  </si>
  <si>
    <t>Arbeiten</t>
  </si>
  <si>
    <t>Wohnen</t>
  </si>
  <si>
    <t>London</t>
  </si>
  <si>
    <t>AUßENLUFTKÜHLUNG UND                                             ENTFEUCHTUNG</t>
  </si>
  <si>
    <t>Moskau</t>
  </si>
  <si>
    <t>Dichte Luft</t>
  </si>
  <si>
    <t>Madrid</t>
  </si>
  <si>
    <t>Enthalpie Raum (24°C/50% r.F.) [kJ/kg]</t>
  </si>
  <si>
    <t>Singapur</t>
  </si>
  <si>
    <t>Enthalpie Außenluft am Standort [kJ/kg]</t>
  </si>
  <si>
    <t>Kühlung und Entfeuchtung der Außenluft [kW]</t>
  </si>
  <si>
    <t>KÜHLLAST, GESAMT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</si>
  <si>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</si>
  <si>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total [kW]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</si>
  <si>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</si>
  <si>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]</t>
    </r>
  </si>
  <si>
    <t>JAHRESKÜHLBEDARF</t>
  </si>
  <si>
    <t>total [kWh/a]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</si>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</sst>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.00"/>
    <numFmt numFmtId="168" formatCode="0"/>
    <numFmt numFmtId="169" formatCode="#,##0.00"/>
    <numFmt numFmtId="170" formatCode="#,##0.0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13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5" fillId="0" borderId="0" xfId="0" applyFont="1" applyAlignment="1">
      <alignment/>
    </xf>
    <xf numFmtId="164" fontId="0" fillId="0" borderId="17" xfId="0" applyFont="1" applyBorder="1" applyAlignment="1">
      <alignment/>
    </xf>
    <xf numFmtId="166" fontId="0" fillId="0" borderId="16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" fillId="2" borderId="5" xfId="0" applyFont="1" applyFill="1" applyBorder="1" applyAlignment="1">
      <alignment/>
    </xf>
    <xf numFmtId="164" fontId="0" fillId="0" borderId="18" xfId="0" applyFont="1" applyFill="1" applyBorder="1" applyAlignment="1">
      <alignment horizontal="left"/>
    </xf>
    <xf numFmtId="167" fontId="0" fillId="0" borderId="13" xfId="0" applyNumberFormat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13" xfId="0" applyBorder="1" applyAlignment="1">
      <alignment horizontal="center"/>
    </xf>
    <xf numFmtId="164" fontId="0" fillId="0" borderId="19" xfId="0" applyFont="1" applyFill="1" applyBorder="1" applyAlignment="1">
      <alignment horizontal="left"/>
    </xf>
    <xf numFmtId="164" fontId="0" fillId="0" borderId="20" xfId="0" applyFont="1" applyFill="1" applyBorder="1" applyAlignment="1">
      <alignment/>
    </xf>
    <xf numFmtId="164" fontId="0" fillId="0" borderId="20" xfId="0" applyFont="1" applyFill="1" applyBorder="1" applyAlignment="1">
      <alignment horizontal="left"/>
    </xf>
    <xf numFmtId="167" fontId="0" fillId="0" borderId="16" xfId="0" applyNumberFormat="1" applyBorder="1" applyAlignment="1">
      <alignment horizontal="center"/>
    </xf>
    <xf numFmtId="164" fontId="1" fillId="2" borderId="21" xfId="0" applyFont="1" applyFill="1" applyBorder="1" applyAlignment="1">
      <alignment horizontal="left"/>
    </xf>
    <xf numFmtId="164" fontId="0" fillId="2" borderId="22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3" xfId="0" applyFill="1" applyBorder="1" applyAlignment="1">
      <alignment/>
    </xf>
    <xf numFmtId="164" fontId="0" fillId="0" borderId="13" xfId="0" applyFill="1" applyBorder="1" applyAlignment="1">
      <alignment horizontal="center"/>
    </xf>
    <xf numFmtId="164" fontId="1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19" xfId="0" applyFont="1" applyBorder="1" applyAlignment="1">
      <alignment/>
    </xf>
    <xf numFmtId="164" fontId="0" fillId="0" borderId="27" xfId="0" applyFill="1" applyBorder="1" applyAlignment="1">
      <alignment horizontal="center"/>
    </xf>
    <xf numFmtId="164" fontId="0" fillId="0" borderId="14" xfId="0" applyFont="1" applyBorder="1" applyAlignment="1">
      <alignment/>
    </xf>
    <xf numFmtId="167" fontId="0" fillId="3" borderId="16" xfId="0" applyNumberFormat="1" applyFill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8" xfId="0" applyBorder="1" applyAlignment="1">
      <alignment/>
    </xf>
    <xf numFmtId="164" fontId="5" fillId="0" borderId="6" xfId="0" applyFont="1" applyFill="1" applyBorder="1" applyAlignment="1">
      <alignment/>
    </xf>
    <xf numFmtId="164" fontId="0" fillId="0" borderId="6" xfId="0" applyBorder="1" applyAlignment="1">
      <alignment/>
    </xf>
    <xf numFmtId="164" fontId="5" fillId="0" borderId="0" xfId="0" applyFont="1" applyFill="1" applyBorder="1" applyAlignment="1">
      <alignment/>
    </xf>
    <xf numFmtId="164" fontId="1" fillId="2" borderId="29" xfId="0" applyFont="1" applyFill="1" applyBorder="1" applyAlignment="1">
      <alignment horizontal="left" wrapText="1"/>
    </xf>
    <xf numFmtId="168" fontId="0" fillId="0" borderId="13" xfId="0" applyNumberFormat="1" applyBorder="1" applyAlignment="1">
      <alignment horizontal="center"/>
    </xf>
    <xf numFmtId="164" fontId="0" fillId="0" borderId="30" xfId="0" applyFont="1" applyFill="1" applyBorder="1" applyAlignment="1">
      <alignment/>
    </xf>
    <xf numFmtId="168" fontId="0" fillId="0" borderId="16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31" xfId="0" applyFill="1" applyBorder="1" applyAlignment="1">
      <alignment/>
    </xf>
    <xf numFmtId="164" fontId="0" fillId="0" borderId="4" xfId="0" applyBorder="1" applyAlignment="1">
      <alignment/>
    </xf>
    <xf numFmtId="164" fontId="1" fillId="2" borderId="19" xfId="0" applyFont="1" applyFill="1" applyBorder="1" applyAlignment="1">
      <alignment/>
    </xf>
    <xf numFmtId="164" fontId="0" fillId="2" borderId="32" xfId="0" applyFont="1" applyFill="1" applyBorder="1" applyAlignment="1">
      <alignment horizontal="center" wrapText="1"/>
    </xf>
    <xf numFmtId="164" fontId="0" fillId="2" borderId="32" xfId="0" applyFont="1" applyFill="1" applyBorder="1" applyAlignment="1">
      <alignment horizontal="center"/>
    </xf>
    <xf numFmtId="164" fontId="0" fillId="0" borderId="30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0" borderId="33" xfId="0" applyFill="1" applyBorder="1" applyAlignment="1">
      <alignment horizontal="center"/>
    </xf>
    <xf numFmtId="164" fontId="0" fillId="0" borderId="34" xfId="0" applyFill="1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0" borderId="5" xfId="0" applyBorder="1" applyAlignment="1">
      <alignment/>
    </xf>
    <xf numFmtId="167" fontId="0" fillId="3" borderId="36" xfId="0" applyNumberFormat="1" applyFill="1" applyBorder="1" applyAlignment="1">
      <alignment horizontal="center"/>
    </xf>
    <xf numFmtId="164" fontId="0" fillId="3" borderId="18" xfId="0" applyFill="1" applyBorder="1" applyAlignment="1">
      <alignment/>
    </xf>
    <xf numFmtId="164" fontId="0" fillId="3" borderId="37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4" fontId="1" fillId="0" borderId="3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4" fontId="0" fillId="0" borderId="38" xfId="0" applyFont="1" applyBorder="1" applyAlignment="1">
      <alignment/>
    </xf>
    <xf numFmtId="169" fontId="0" fillId="3" borderId="9" xfId="0" applyNumberFormat="1" applyFill="1" applyBorder="1" applyAlignment="1">
      <alignment horizontal="center"/>
    </xf>
    <xf numFmtId="164" fontId="0" fillId="3" borderId="26" xfId="0" applyFill="1" applyBorder="1" applyAlignment="1">
      <alignment/>
    </xf>
    <xf numFmtId="170" fontId="0" fillId="3" borderId="27" xfId="0" applyNumberFormat="1" applyFill="1" applyBorder="1" applyAlignment="1">
      <alignment horizontal="center"/>
    </xf>
    <xf numFmtId="170" fontId="0" fillId="3" borderId="16" xfId="0" applyNumberFormat="1" applyFill="1" applyBorder="1" applyAlignment="1">
      <alignment horizontal="center"/>
    </xf>
    <xf numFmtId="164" fontId="0" fillId="0" borderId="39" xfId="0" applyFill="1" applyBorder="1" applyAlignment="1">
      <alignment horizontal="left"/>
    </xf>
    <xf numFmtId="164" fontId="0" fillId="0" borderId="36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7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Gràfics 1"/>
        <xdr:cNvPicPr preferRelativeResize="1">
          <a:picLocks noChangeAspect="1"/>
        </xdr:cNvPicPr>
      </xdr:nvPicPr>
      <xdr:blipFill>
        <a:blip r:embed="rId1"/>
        <a:srcRect t="3265" b="3265"/>
        <a:stretch>
          <a:fillRect/>
        </a:stretch>
      </xdr:blipFill>
      <xdr:spPr>
        <a:xfrm>
          <a:off x="3429000" y="10172700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7924800" y="1304925"/>
          <a:ext cx="3990975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7905750" y="2495550"/>
          <a:ext cx="3324225" cy="8096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924800" y="3429000"/>
          <a:ext cx="5133975" cy="11144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7924800" y="484822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32</xdr:row>
      <xdr:rowOff>361950</xdr:rowOff>
    </xdr:to>
    <xdr:sp>
      <xdr:nvSpPr>
        <xdr:cNvPr id="6" name="Rectangle 11"/>
        <xdr:cNvSpPr>
          <a:spLocks/>
        </xdr:cNvSpPr>
      </xdr:nvSpPr>
      <xdr:spPr>
        <a:xfrm>
          <a:off x="7934325" y="616267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7934325" y="7877175"/>
          <a:ext cx="4552950" cy="16764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915275" y="10144125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G34" sqref="G3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7" spans="2:9" ht="12.75">
      <c r="B7" s="1" t="s">
        <v>4</v>
      </c>
      <c r="C7" s="5"/>
      <c r="I7" s="1" t="s">
        <v>5</v>
      </c>
    </row>
    <row r="9" spans="2:16" ht="25.5" customHeight="1">
      <c r="B9" s="6" t="s">
        <v>6</v>
      </c>
      <c r="C9" s="7"/>
      <c r="D9" s="8"/>
      <c r="E9" s="8"/>
      <c r="F9" s="8"/>
      <c r="G9" s="8"/>
      <c r="H9" s="8"/>
      <c r="I9" s="9" t="s">
        <v>7</v>
      </c>
      <c r="J9" s="10"/>
      <c r="K9" s="11"/>
      <c r="L9" s="8"/>
      <c r="M9" s="8"/>
      <c r="N9" s="8"/>
      <c r="O9" s="8"/>
      <c r="P9" s="8"/>
    </row>
    <row r="10" spans="2:11" ht="15.75" customHeight="1">
      <c r="B10" s="12"/>
      <c r="C10" s="13" t="s">
        <v>8</v>
      </c>
      <c r="I10" s="14" t="s">
        <v>9</v>
      </c>
      <c r="J10" s="15" t="s">
        <v>10</v>
      </c>
      <c r="K10" s="16" t="s">
        <v>11</v>
      </c>
    </row>
    <row r="11" spans="2:11" ht="12.75">
      <c r="B11" s="17" t="s">
        <v>12</v>
      </c>
      <c r="C11" s="18">
        <f>C12-850</f>
        <v>11120</v>
      </c>
      <c r="I11" s="14"/>
      <c r="J11" s="15"/>
      <c r="K11" s="16"/>
    </row>
    <row r="12" spans="2:11" ht="12.75">
      <c r="B12" s="17" t="s">
        <v>13</v>
      </c>
      <c r="C12" s="18">
        <f>12*95*3+15*95*2+60*95</f>
        <v>11970</v>
      </c>
      <c r="I12" s="19">
        <v>600</v>
      </c>
      <c r="J12" s="20">
        <v>80</v>
      </c>
      <c r="K12" s="21">
        <v>600</v>
      </c>
    </row>
    <row r="13" spans="2:9" ht="12.75">
      <c r="B13" s="17" t="s">
        <v>14</v>
      </c>
      <c r="C13" s="18">
        <f>60*95*15</f>
        <v>85500</v>
      </c>
      <c r="I13" s="22" t="s">
        <v>15</v>
      </c>
    </row>
    <row r="14" spans="2:4" ht="15">
      <c r="B14" s="23" t="s">
        <v>16</v>
      </c>
      <c r="C14" s="24">
        <f>C13*0.9</f>
        <v>76950</v>
      </c>
      <c r="D14" t="s">
        <v>17</v>
      </c>
    </row>
    <row r="15" spans="2:10" ht="12.75">
      <c r="B15" s="25"/>
      <c r="C15" s="25"/>
      <c r="I15" s="26" t="s">
        <v>18</v>
      </c>
      <c r="J15" s="11"/>
    </row>
    <row r="16" spans="2:10" ht="21" customHeight="1">
      <c r="B16" s="6" t="s">
        <v>19</v>
      </c>
      <c r="C16" s="7"/>
      <c r="I16" s="27" t="s">
        <v>20</v>
      </c>
      <c r="J16" s="28">
        <v>0.95</v>
      </c>
    </row>
    <row r="17" spans="2:10" ht="12.75">
      <c r="B17" s="29" t="s">
        <v>21</v>
      </c>
      <c r="C17" s="30">
        <v>0.5</v>
      </c>
      <c r="D17" t="s">
        <v>22</v>
      </c>
      <c r="I17" s="31" t="s">
        <v>23</v>
      </c>
      <c r="J17" s="28">
        <v>0.9</v>
      </c>
    </row>
    <row r="18" spans="2:10" ht="15">
      <c r="B18" s="32" t="s">
        <v>24</v>
      </c>
      <c r="C18" s="21">
        <v>280</v>
      </c>
      <c r="I18" s="33" t="s">
        <v>25</v>
      </c>
      <c r="J18" s="34">
        <v>0.85</v>
      </c>
    </row>
    <row r="19" spans="2:3" ht="12.75">
      <c r="B19" s="25"/>
      <c r="C19" s="25"/>
    </row>
    <row r="20" spans="2:13" ht="30" customHeight="1">
      <c r="B20" s="6" t="s">
        <v>26</v>
      </c>
      <c r="C20" s="7"/>
      <c r="I20" s="35" t="s">
        <v>27</v>
      </c>
      <c r="J20" s="36"/>
      <c r="K20" s="37"/>
      <c r="L20" s="38"/>
      <c r="M20" s="36"/>
    </row>
    <row r="21" spans="2:13" ht="14.25" customHeight="1">
      <c r="B21" s="17" t="s">
        <v>28</v>
      </c>
      <c r="C21" s="39">
        <v>0.95</v>
      </c>
      <c r="I21" s="40" t="s">
        <v>29</v>
      </c>
      <c r="J21" s="41"/>
      <c r="K21" s="40" t="s">
        <v>30</v>
      </c>
      <c r="L21" s="42"/>
      <c r="M21" s="41"/>
    </row>
    <row r="22" spans="2:13" ht="16.5" customHeight="1">
      <c r="B22" s="17" t="s">
        <v>31</v>
      </c>
      <c r="C22" s="39">
        <v>5</v>
      </c>
      <c r="I22" s="43" t="s">
        <v>32</v>
      </c>
      <c r="J22" s="30">
        <v>0.9</v>
      </c>
      <c r="K22" s="43" t="s">
        <v>33</v>
      </c>
      <c r="L22" s="25"/>
      <c r="M22" s="30">
        <v>0.15</v>
      </c>
    </row>
    <row r="23" spans="2:13" ht="12.75">
      <c r="B23" s="17" t="s">
        <v>34</v>
      </c>
      <c r="C23" s="44">
        <v>15</v>
      </c>
      <c r="I23" s="43" t="s">
        <v>35</v>
      </c>
      <c r="J23" s="30">
        <v>0.55</v>
      </c>
      <c r="K23" s="43" t="s">
        <v>36</v>
      </c>
      <c r="L23" s="25"/>
      <c r="M23" s="30">
        <v>0.3</v>
      </c>
    </row>
    <row r="24" spans="2:13" ht="12.75">
      <c r="B24" s="45" t="s">
        <v>37</v>
      </c>
      <c r="C24" s="46">
        <f>(C22+C23)*C21*C11/1000</f>
        <v>211.28</v>
      </c>
      <c r="I24" s="47" t="s">
        <v>38</v>
      </c>
      <c r="J24" s="21">
        <v>1.1</v>
      </c>
      <c r="K24" s="47" t="s">
        <v>39</v>
      </c>
      <c r="L24" s="48"/>
      <c r="M24" s="21">
        <v>0.7</v>
      </c>
    </row>
    <row r="25" spans="2:14" ht="12.75">
      <c r="B25" s="49" t="s">
        <v>40</v>
      </c>
      <c r="C25" s="50"/>
      <c r="M25" s="25"/>
      <c r="N25" s="25"/>
    </row>
    <row r="26" spans="2:3" ht="12.75">
      <c r="B26" s="51"/>
      <c r="C26" s="25"/>
    </row>
    <row r="27" spans="2:10" ht="37.5" customHeight="1">
      <c r="B27" s="6" t="s">
        <v>41</v>
      </c>
      <c r="C27" s="7"/>
      <c r="I27" s="52" t="s">
        <v>42</v>
      </c>
      <c r="J27" s="52"/>
    </row>
    <row r="28" spans="2:10" ht="17.25" customHeight="1">
      <c r="B28" s="17" t="s">
        <v>28</v>
      </c>
      <c r="C28" s="39">
        <v>0.95</v>
      </c>
      <c r="I28" s="27" t="s">
        <v>43</v>
      </c>
      <c r="J28" s="53">
        <v>55</v>
      </c>
    </row>
    <row r="29" spans="2:15" ht="15.75" customHeight="1">
      <c r="B29" s="17" t="s">
        <v>44</v>
      </c>
      <c r="C29" s="44">
        <v>2.5</v>
      </c>
      <c r="H29" s="25"/>
      <c r="I29" s="31" t="s">
        <v>45</v>
      </c>
      <c r="J29" s="53">
        <v>60</v>
      </c>
      <c r="O29" s="25"/>
    </row>
    <row r="30" spans="2:10" ht="15.75" customHeight="1">
      <c r="B30" s="54" t="s">
        <v>46</v>
      </c>
      <c r="C30" s="46">
        <f>C11*C28*C29/1000</f>
        <v>26.41</v>
      </c>
      <c r="I30" s="33" t="s">
        <v>47</v>
      </c>
      <c r="J30" s="55">
        <v>88</v>
      </c>
    </row>
    <row r="31" spans="2:15" ht="16.5" customHeight="1">
      <c r="B31" s="51"/>
      <c r="C31" s="25"/>
      <c r="D31" s="48"/>
      <c r="E31" s="48"/>
      <c r="F31" s="48"/>
      <c r="G31" s="48"/>
      <c r="H31" s="56"/>
      <c r="I31" s="50"/>
      <c r="J31" s="50"/>
      <c r="O31" s="56"/>
    </row>
    <row r="32" spans="2:15" ht="40.5" customHeight="1">
      <c r="B32" s="6" t="s">
        <v>48</v>
      </c>
      <c r="C32" s="57"/>
      <c r="G32" s="58"/>
      <c r="H32" s="56"/>
      <c r="I32" s="52" t="s">
        <v>49</v>
      </c>
      <c r="J32" s="52"/>
      <c r="O32" s="56"/>
    </row>
    <row r="33" spans="2:15" ht="28.5" customHeight="1">
      <c r="B33" s="59"/>
      <c r="C33" s="60" t="s">
        <v>9</v>
      </c>
      <c r="D33" s="61" t="s">
        <v>50</v>
      </c>
      <c r="E33" s="61" t="s">
        <v>50</v>
      </c>
      <c r="F33" s="61" t="s">
        <v>50</v>
      </c>
      <c r="G33" s="13" t="s">
        <v>51</v>
      </c>
      <c r="H33" s="56"/>
      <c r="I33" s="62" t="s">
        <v>52</v>
      </c>
      <c r="J33" s="55">
        <v>45</v>
      </c>
      <c r="O33" s="56"/>
    </row>
    <row r="34" spans="2:15" ht="17.25" customHeight="1">
      <c r="B34" s="63" t="s">
        <v>53</v>
      </c>
      <c r="C34" s="64">
        <f>95*15</f>
        <v>1425</v>
      </c>
      <c r="D34" s="64">
        <f>100/2*15</f>
        <v>750</v>
      </c>
      <c r="E34" s="64">
        <f>45*15</f>
        <v>675</v>
      </c>
      <c r="F34" s="64">
        <f>E34</f>
        <v>675</v>
      </c>
      <c r="G34" s="30">
        <f>45*95</f>
        <v>4275</v>
      </c>
      <c r="H34" s="56"/>
      <c r="O34" s="56"/>
    </row>
    <row r="35" spans="2:15" ht="16.5" customHeight="1">
      <c r="B35" s="43" t="s">
        <v>54</v>
      </c>
      <c r="C35" s="3">
        <v>600</v>
      </c>
      <c r="D35" s="3">
        <v>80</v>
      </c>
      <c r="E35" s="3">
        <v>80</v>
      </c>
      <c r="F35" s="3">
        <v>80</v>
      </c>
      <c r="G35" s="65">
        <v>600</v>
      </c>
      <c r="H35" s="25"/>
      <c r="O35" s="25"/>
    </row>
    <row r="36" spans="2:15" ht="15.75" customHeight="1">
      <c r="B36" s="17" t="s">
        <v>55</v>
      </c>
      <c r="C36" s="66">
        <v>0.63</v>
      </c>
      <c r="D36" s="67">
        <v>0.135</v>
      </c>
      <c r="E36" s="67">
        <v>0.135</v>
      </c>
      <c r="F36" s="67">
        <v>0.135</v>
      </c>
      <c r="G36" s="44">
        <v>0.135</v>
      </c>
      <c r="H36" s="25"/>
      <c r="O36" s="25"/>
    </row>
    <row r="37" spans="2:7" ht="16.5" customHeight="1">
      <c r="B37" s="17" t="s">
        <v>28</v>
      </c>
      <c r="C37" s="68">
        <v>0.95</v>
      </c>
      <c r="D37" s="69"/>
      <c r="E37" s="50"/>
      <c r="F37" s="50"/>
      <c r="G37" s="50"/>
    </row>
    <row r="38" spans="2:12" ht="33" customHeight="1">
      <c r="B38" s="45" t="s">
        <v>56</v>
      </c>
      <c r="C38" s="70">
        <f>((C34*C35*C36)+(D34*D35*D36)+(E34*E35*E36)+(F34*F35*F36)+(G34*G35*G36))*C37/1000</f>
        <v>862.2247500000001</v>
      </c>
      <c r="D38" s="43"/>
      <c r="E38" s="25"/>
      <c r="F38" s="25"/>
      <c r="G38" s="25"/>
      <c r="I38" s="52" t="s">
        <v>57</v>
      </c>
      <c r="J38" s="52"/>
      <c r="K38" s="52"/>
      <c r="L38" s="52"/>
    </row>
    <row r="39" spans="2:12" ht="15" customHeight="1">
      <c r="B39" s="49" t="s">
        <v>58</v>
      </c>
      <c r="I39" s="71"/>
      <c r="J39" s="72" t="s">
        <v>59</v>
      </c>
      <c r="K39" s="73" t="s">
        <v>60</v>
      </c>
      <c r="L39" s="73"/>
    </row>
    <row r="40" spans="2:12" ht="12.75">
      <c r="B40" s="51"/>
      <c r="I40" s="27" t="s">
        <v>61</v>
      </c>
      <c r="J40" s="74">
        <v>280</v>
      </c>
      <c r="K40" s="30">
        <v>220</v>
      </c>
      <c r="L40" s="30"/>
    </row>
    <row r="41" spans="2:12" ht="36" customHeight="1">
      <c r="B41" s="75" t="s">
        <v>62</v>
      </c>
      <c r="C41" s="7"/>
      <c r="I41" s="43" t="s">
        <v>63</v>
      </c>
      <c r="J41" s="76">
        <v>280</v>
      </c>
      <c r="K41" s="30">
        <v>220</v>
      </c>
      <c r="L41" s="30"/>
    </row>
    <row r="42" spans="2:12" ht="16.5" customHeight="1">
      <c r="B42" s="17" t="s">
        <v>64</v>
      </c>
      <c r="C42" s="65">
        <v>1.2</v>
      </c>
      <c r="I42" s="31" t="s">
        <v>65</v>
      </c>
      <c r="J42" s="74">
        <v>600</v>
      </c>
      <c r="K42" s="30">
        <v>480</v>
      </c>
      <c r="L42" s="30"/>
    </row>
    <row r="43" spans="2:12" ht="17.25" customHeight="1">
      <c r="B43" s="17" t="s">
        <v>66</v>
      </c>
      <c r="C43" s="65">
        <v>45</v>
      </c>
      <c r="I43" s="33" t="s">
        <v>67</v>
      </c>
      <c r="J43" s="77">
        <v>2300</v>
      </c>
      <c r="K43" s="21">
        <v>1800</v>
      </c>
      <c r="L43" s="21"/>
    </row>
    <row r="44" spans="2:3" ht="15" customHeight="1">
      <c r="B44" s="17" t="s">
        <v>68</v>
      </c>
      <c r="C44" s="44">
        <v>55</v>
      </c>
    </row>
    <row r="45" spans="2:3" ht="17.25" customHeight="1">
      <c r="B45" s="45" t="s">
        <v>69</v>
      </c>
      <c r="C45" s="46">
        <f>C14*C17*C42*(C44-C43)/3.6/1000</f>
        <v>128.25</v>
      </c>
    </row>
    <row r="46" ht="16.5" customHeight="1">
      <c r="B46" s="51"/>
    </row>
    <row r="47" spans="2:12" ht="29.25" customHeight="1">
      <c r="B47" s="6" t="s">
        <v>70</v>
      </c>
      <c r="C47" s="7"/>
      <c r="I47" s="52" t="s">
        <v>71</v>
      </c>
      <c r="J47" s="52"/>
      <c r="K47" s="52"/>
      <c r="L47" s="52"/>
    </row>
    <row r="48" spans="2:12" ht="19.5" customHeight="1">
      <c r="B48" s="78" t="s">
        <v>72</v>
      </c>
      <c r="C48" s="79">
        <f>C24+C38+C30+C45</f>
        <v>1228.1647500000001</v>
      </c>
      <c r="I48" s="71"/>
      <c r="J48" s="80"/>
      <c r="K48" s="72" t="s">
        <v>59</v>
      </c>
      <c r="L48" s="73" t="s">
        <v>60</v>
      </c>
    </row>
    <row r="49" spans="2:12" ht="20.25" customHeight="1">
      <c r="B49" s="29" t="s">
        <v>73</v>
      </c>
      <c r="C49" s="81">
        <f>IF(C11=0,0,C48/C11*1000)</f>
        <v>110.44647032374102</v>
      </c>
      <c r="I49" s="27" t="s">
        <v>31</v>
      </c>
      <c r="K49" s="76">
        <v>5</v>
      </c>
      <c r="L49" s="30">
        <v>2.5</v>
      </c>
    </row>
    <row r="50" spans="2:12" ht="18.75" customHeight="1">
      <c r="B50" s="32" t="s">
        <v>74</v>
      </c>
      <c r="C50" s="82">
        <f>IF(C12=0,0,C48/C12*1000)</f>
        <v>102.60357142857144</v>
      </c>
      <c r="I50" s="31" t="s">
        <v>34</v>
      </c>
      <c r="K50" s="76">
        <v>15</v>
      </c>
      <c r="L50" s="30">
        <v>5</v>
      </c>
    </row>
    <row r="51" spans="9:12" ht="16.5" customHeight="1">
      <c r="I51" s="33" t="s">
        <v>44</v>
      </c>
      <c r="J51" s="83"/>
      <c r="K51" s="84">
        <v>2.5</v>
      </c>
      <c r="L51" s="21">
        <v>1</v>
      </c>
    </row>
    <row r="52" spans="2:3" ht="29.25" customHeight="1">
      <c r="B52" s="6" t="s">
        <v>75</v>
      </c>
      <c r="C52" s="7"/>
    </row>
    <row r="53" spans="2:3" ht="16.5" customHeight="1">
      <c r="B53" s="78" t="s">
        <v>76</v>
      </c>
      <c r="C53" s="85">
        <f>C48*C18</f>
        <v>343886.13000000006</v>
      </c>
    </row>
    <row r="54" spans="2:3" ht="19.5" customHeight="1">
      <c r="B54" s="29" t="s">
        <v>77</v>
      </c>
      <c r="C54" s="86">
        <f>IF(C11=0,0,C53/C11)</f>
        <v>30.925011690647487</v>
      </c>
    </row>
    <row r="55" spans="2:3" ht="19.5" customHeight="1">
      <c r="B55" s="32" t="s">
        <v>78</v>
      </c>
      <c r="C55" s="87">
        <f>IF(C12=0,0,C53/C12)</f>
        <v>28.729000000000006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10:I11"/>
    <mergeCell ref="J10:J11"/>
    <mergeCell ref="K10:K11"/>
    <mergeCell ref="I27:J27"/>
    <mergeCell ref="I32:J32"/>
    <mergeCell ref="I38:L38"/>
    <mergeCell ref="K39:L39"/>
    <mergeCell ref="K40:L40"/>
    <mergeCell ref="K41:L41"/>
    <mergeCell ref="K42:L42"/>
    <mergeCell ref="K43:L43"/>
    <mergeCell ref="I47:L47"/>
  </mergeCells>
  <printOptions/>
  <pageMargins left="0.7875" right="0.7875" top="0.39375" bottom="0.5902777777777778" header="0.5118055555555556" footer="0.5118055555555556"/>
  <pageSetup horizontalDpi="300" verticalDpi="300" orientation="landscape" paperSize="8"/>
  <drawing r:id="rId7"/>
  <legacyDrawing r:id="rId6"/>
  <oleObjects>
    <oleObject progId="MathType 5.0 Equation" shapeId="42811708" r:id="rId1"/>
    <oleObject progId="MathType 5.0 Equation" shapeId="29600818" r:id="rId2"/>
    <oleObject progId="MathType 5.0 Equation" shapeId="44011964" r:id="rId3"/>
    <oleObject progId="MathType 5.0 Equation" shapeId="43968086" r:id="rId4"/>
    <oleObject progId="MathType 5.0 Equation" shapeId="2962790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cp:lastPrinted>2008-05-29T16:34:19Z</cp:lastPrinted>
  <dcterms:created xsi:type="dcterms:W3CDTF">2008-05-29T16:35:04Z</dcterms:created>
  <dcterms:modified xsi:type="dcterms:W3CDTF">2008-06-02T15:17:17Z</dcterms:modified>
  <cp:category/>
  <cp:version/>
  <cp:contentType/>
  <cp:contentStatus/>
  <cp:revision>1</cp:revision>
</cp:coreProperties>
</file>